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475" yWindow="120" windowWidth="9360" windowHeight="873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<sst xmlns="http://schemas.openxmlformats.org/spreadsheetml/2006/main" count="31" uniqueCount="20">
  <si>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How many spreadsheet tasks do you have?</t>
  </si>
  <si>
    <t>How many employees perform these tasks?</t>
  </si>
  <si>
    <t>How many days per week are these tasks done?</t>
  </si>
  <si>
    <t>&gt;</t>
  </si>
  <si>
    <t>Projected percent of Excel efficiency increase</t>
  </si>
  <si>
    <t>~ dollars spent Weekly to perform these tasks.</t>
  </si>
  <si>
    <t>~ dollars spent Annually to perform these tasks.</t>
  </si>
  <si>
    <t>Current Scenario</t>
  </si>
  <si>
    <t>Avg cost of a spreadsheet project (10-20 hours)</t>
  </si>
  <si>
    <t>Avg number of days per year.</t>
  </si>
  <si>
    <t>Avg number of hours per year.</t>
  </si>
  <si>
    <t>Enter your avg annual raise per employee.</t>
  </si>
  <si>
    <t>What is the avg time per task (in hours)?</t>
  </si>
  <si>
    <t>What is the avg dollars / hour per employee?</t>
  </si>
  <si>
    <t>Estimated Annual savings due to enhancements. &gt;</t>
  </si>
  <si>
    <t>Enter required data into cells of this color.</t>
  </si>
  <si>
    <t>Estimated cost of doing the tasks the old way (including raises). &gt;</t>
  </si>
  <si>
    <t>Spreadsheet Cost Savings and Efficiency Comparison Calculator</t>
  </si>
  <si>
    <r>
      <t>To</t>
    </r>
    <r>
      <rPr>
        <sz val="8"/>
        <color indexed="44"/>
        <rFont val="Tahoma"/>
        <family val="2"/>
      </rPr>
      <t>day is:</t>
    </r>
  </si>
  <si>
    <r>
      <t xml:space="preserve">REAL SAVINGS </t>
    </r>
    <r>
      <rPr>
        <i/>
        <sz val="10"/>
        <color indexed="13"/>
        <rFont val="Tahoma"/>
        <family val="2"/>
      </rPr>
      <t xml:space="preserve">from software you </t>
    </r>
    <r>
      <rPr>
        <b/>
        <i/>
        <sz val="10"/>
        <color indexed="13"/>
        <rFont val="Tahoma"/>
        <family val="2"/>
      </rPr>
      <t>ALREADY OWN!!!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</si>
</sst>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3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i/>
      <sz val="18"/>
      <name val="Tahoma"/>
      <family val="2"/>
    </font>
    <font>
      <sz val="10"/>
      <color indexed="43"/>
      <name val="Tahoma"/>
      <family val="2"/>
    </font>
    <font>
      <b/>
      <sz val="10"/>
      <name val="Tahoma"/>
      <family val="2"/>
    </font>
    <font>
      <sz val="10"/>
      <color indexed="51"/>
      <name val="Tahoma"/>
      <family val="2"/>
    </font>
    <font>
      <sz val="20"/>
      <name val="Tahoma"/>
      <family val="2"/>
    </font>
    <font>
      <b/>
      <i/>
      <sz val="16"/>
      <color indexed="47"/>
      <name val="Tahoma"/>
      <family val="2"/>
    </font>
    <font>
      <sz val="8"/>
      <color indexed="44"/>
      <name val="Tahoma"/>
      <family val="2"/>
    </font>
    <font>
      <sz val="10"/>
      <color indexed="44"/>
      <name val="Tahoma"/>
      <family val="2"/>
    </font>
    <font>
      <b/>
      <i/>
      <sz val="10"/>
      <color indexed="13"/>
      <name val="Tahoma"/>
      <family val="2"/>
    </font>
    <font>
      <i/>
      <sz val="10"/>
      <color indexed="13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thin"/>
      <top style="double">
        <color indexed="51"/>
      </top>
      <bottom style="double">
        <color indexed="5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ck">
        <color indexed="16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0" fontId="3" fillId="6" borderId="5" xfId="0" applyFont="1" applyFill="1" applyBorder="1" applyAlignment="1" applyProtection="1">
      <alignment horizontal="centerContinuous" vertical="center"/>
      <protection hidden="1"/>
    </xf>
    <xf numFmtId="0" fontId="3" fillId="6" borderId="6" xfId="0" applyFont="1" applyFill="1" applyBorder="1" applyAlignment="1" applyProtection="1">
      <alignment horizontal="centerContinuous" vertical="center"/>
      <protection hidden="1"/>
    </xf>
    <xf numFmtId="0" fontId="3" fillId="6" borderId="7" xfId="0" applyFont="1" applyFill="1" applyBorder="1" applyAlignment="1" applyProtection="1">
      <alignment horizontal="centerContinuous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right" vertical="center"/>
      <protection hidden="1"/>
    </xf>
    <xf numFmtId="0" fontId="6" fillId="4" borderId="0" xfId="0" applyFont="1" applyFill="1" applyAlignment="1" applyProtection="1">
      <alignment horizontal="right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164" fontId="2" fillId="8" borderId="8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5" fillId="9" borderId="8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right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10" borderId="8" xfId="0" applyFont="1" applyFill="1" applyBorder="1" applyAlignment="1" applyProtection="1">
      <alignment horizontal="center" vertical="center"/>
      <protection hidden="1"/>
    </xf>
    <xf numFmtId="3" fontId="2" fillId="10" borderId="8" xfId="0" applyNumberFormat="1" applyFont="1" applyFill="1" applyBorder="1" applyAlignment="1" applyProtection="1">
      <alignment horizontal="center" vertical="center"/>
      <protection hidden="1"/>
    </xf>
    <xf numFmtId="164" fontId="2" fillId="4" borderId="0" xfId="0" applyNumberFormat="1" applyFont="1" applyFill="1" applyBorder="1" applyAlignment="1" applyProtection="1">
      <alignment horizontal="center" vertical="center"/>
      <protection hidden="1"/>
    </xf>
    <xf numFmtId="165" fontId="4" fillId="4" borderId="0" xfId="0" applyNumberFormat="1" applyFont="1" applyFill="1" applyAlignment="1" applyProtection="1">
      <alignment horizontal="center" vertical="center"/>
      <protection hidden="1"/>
    </xf>
    <xf numFmtId="165" fontId="2" fillId="10" borderId="0" xfId="0" applyNumberFormat="1" applyFont="1" applyFill="1" applyAlignment="1" applyProtection="1">
      <alignment horizontal="center" vertical="center"/>
      <protection hidden="1"/>
    </xf>
    <xf numFmtId="165" fontId="2" fillId="4" borderId="0" xfId="0" applyNumberFormat="1" applyFont="1" applyFill="1" applyAlignment="1" applyProtection="1">
      <alignment horizontal="center" vertical="center"/>
      <protection hidden="1"/>
    </xf>
    <xf numFmtId="165" fontId="2" fillId="4" borderId="0" xfId="0" applyNumberFormat="1" applyFont="1" applyFill="1" applyAlignment="1" applyProtection="1">
      <alignment vertical="center"/>
      <protection hidden="1"/>
    </xf>
    <xf numFmtId="165" fontId="5" fillId="11" borderId="10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0" fillId="3" borderId="11" xfId="0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9" fontId="2" fillId="7" borderId="8" xfId="0" applyNumberFormat="1" applyFont="1" applyFill="1" applyBorder="1" applyAlignment="1" applyProtection="1">
      <alignment horizontal="center" vertical="center"/>
      <protection locked="0"/>
    </xf>
    <xf numFmtId="0" fontId="2" fillId="12" borderId="8" xfId="0" applyFont="1" applyFill="1" applyBorder="1" applyAlignment="1" applyProtection="1">
      <alignment horizontal="center" vertical="center"/>
      <protection locked="0"/>
    </xf>
    <xf numFmtId="164" fontId="2" fillId="12" borderId="8" xfId="0" applyNumberFormat="1" applyFont="1" applyFill="1" applyBorder="1" applyAlignment="1" applyProtection="1">
      <alignment horizontal="center" vertical="center"/>
      <protection locked="0"/>
    </xf>
    <xf numFmtId="14" fontId="9" fillId="4" borderId="0" xfId="0" applyNumberFormat="1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right" vertical="center"/>
      <protection hidden="1"/>
    </xf>
    <xf numFmtId="0" fontId="9" fillId="4" borderId="0" xfId="0" applyFont="1" applyFill="1" applyAlignment="1" applyProtection="1">
      <alignment horizontal="right"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165" fontId="7" fillId="4" borderId="0" xfId="0" applyNumberFormat="1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.7109375" style="4" customWidth="1"/>
    <col min="3" max="3" width="2.7109375" style="4" customWidth="1"/>
    <col min="4" max="4" width="38.7109375" style="4" customWidth="1"/>
    <col min="5" max="5" width="2.7109375" style="61" customWidth="1"/>
    <col min="6" max="6" width="12.7109375" style="4" customWidth="1"/>
    <col min="7" max="7" width="1.7109375" style="62" customWidth="1"/>
    <col min="8" max="8" width="12.7109375" style="4" customWidth="1"/>
    <col min="9" max="9" width="1.7109375" style="4" customWidth="1"/>
    <col min="10" max="10" width="12.7109375" style="4" customWidth="1"/>
    <col min="11" max="11" width="1.7109375" style="4" customWidth="1"/>
    <col min="12" max="12" width="12.7109375" style="4" customWidth="1"/>
    <col min="13" max="13" width="1.7109375" style="4" customWidth="1"/>
    <col min="14" max="14" width="12.7109375" style="4" customWidth="1"/>
    <col min="15" max="15" width="1.7109375" style="4" customWidth="1"/>
    <col min="16" max="16" width="12.7109375" style="4" customWidth="1"/>
    <col min="17" max="17" width="2.7109375" style="4" customWidth="1"/>
    <col min="18" max="19" width="1.7109375" style="4" customWidth="1"/>
    <col min="20" max="20" width="2.7109375" style="4" customWidth="1"/>
    <col min="21" max="16384" width="9.140625" style="4" customWidth="1"/>
  </cols>
  <sheetData>
    <row r="1" spans="1:30" ht="9.75" customHeight="1">
      <c r="A1" s="1"/>
      <c r="B1" s="1"/>
      <c r="C1" s="1"/>
      <c r="D1" s="1"/>
      <c r="E1" s="2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9.75" customHeight="1">
      <c r="A2" s="1"/>
      <c r="B2" s="5"/>
      <c r="C2" s="6"/>
      <c r="D2" s="6"/>
      <c r="E2" s="7"/>
      <c r="F2" s="6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9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3.5" thickBot="1">
      <c r="A3" s="1"/>
      <c r="B3" s="10"/>
      <c r="C3" s="11"/>
      <c r="D3" s="11"/>
      <c r="E3" s="12"/>
      <c r="F3" s="11"/>
      <c r="G3" s="13"/>
      <c r="H3" s="11"/>
      <c r="I3" s="11"/>
      <c r="J3" s="11"/>
      <c r="K3" s="11"/>
      <c r="L3" s="11"/>
      <c r="M3" s="11"/>
      <c r="N3" s="11"/>
      <c r="O3" s="11"/>
      <c r="P3" s="11"/>
      <c r="Q3" s="11"/>
      <c r="R3" s="10"/>
      <c r="S3" s="1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0" customHeight="1" thickBot="1" thickTop="1">
      <c r="A4" s="1"/>
      <c r="B4" s="10"/>
      <c r="C4" s="15" t="s">
        <v>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0"/>
      <c r="S4" s="1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3.5" thickTop="1">
      <c r="A5" s="1"/>
      <c r="B5" s="10"/>
      <c r="C5" s="18"/>
      <c r="D5" s="18"/>
      <c r="E5" s="18"/>
      <c r="F5" s="18"/>
      <c r="G5" s="19"/>
      <c r="H5" s="18"/>
      <c r="I5" s="18"/>
      <c r="J5" s="18"/>
      <c r="K5" s="18"/>
      <c r="L5" s="18"/>
      <c r="M5" s="18"/>
      <c r="N5" s="18"/>
      <c r="O5" s="18"/>
      <c r="P5" s="18"/>
      <c r="Q5" s="18"/>
      <c r="R5" s="20"/>
      <c r="S5" s="2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12.75">
      <c r="A6" s="1"/>
      <c r="B6" s="10"/>
      <c r="C6" s="18"/>
      <c r="D6" s="23" t="s">
        <v>15</v>
      </c>
      <c r="E6" s="18"/>
      <c r="F6" s="69" t="s">
        <v>19</v>
      </c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20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5.5">
      <c r="A7" s="1"/>
      <c r="B7" s="10"/>
      <c r="C7" s="18"/>
      <c r="D7" s="18"/>
      <c r="E7" s="18"/>
      <c r="F7" s="18"/>
      <c r="G7" s="19"/>
      <c r="H7" s="18"/>
      <c r="I7" s="18"/>
      <c r="J7" s="18"/>
      <c r="K7" s="18"/>
      <c r="L7" s="24" t="str">
        <f>IF(N7="","","Your estimated 5 year savings is:  ")</f>
        <v>Your estimated 5 year savings is:  </v>
      </c>
      <c r="M7" s="18"/>
      <c r="N7" s="70">
        <f>IF(F22="","",P28+N28+L28+J28+H28)</f>
        <v>39254.80894528</v>
      </c>
      <c r="O7" s="71"/>
      <c r="P7" s="71"/>
      <c r="Q7" s="18"/>
      <c r="R7" s="20"/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2.75" hidden="1">
      <c r="A8" s="1"/>
      <c r="B8" s="10"/>
      <c r="C8" s="18"/>
      <c r="D8" s="18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  <c r="P8" s="18"/>
      <c r="Q8" s="18"/>
      <c r="R8" s="20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2.75">
      <c r="A9" s="1"/>
      <c r="B9" s="10"/>
      <c r="C9" s="18"/>
      <c r="D9" s="18"/>
      <c r="E9" s="18"/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20"/>
      <c r="S9" s="2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2.75">
      <c r="A10" s="1"/>
      <c r="B10" s="10"/>
      <c r="C10" s="18"/>
      <c r="D10" s="25" t="s">
        <v>8</v>
      </c>
      <c r="E10" s="26" t="s">
        <v>3</v>
      </c>
      <c r="F10" s="27">
        <v>500</v>
      </c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0"/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2.75">
      <c r="A11" s="1"/>
      <c r="B11" s="10"/>
      <c r="C11" s="18"/>
      <c r="D11" s="25" t="s">
        <v>4</v>
      </c>
      <c r="E11" s="26" t="s">
        <v>3</v>
      </c>
      <c r="F11" s="63">
        <v>0.15</v>
      </c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0"/>
      <c r="S11" s="2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2.75">
      <c r="A12" s="1"/>
      <c r="B12" s="10"/>
      <c r="C12" s="18"/>
      <c r="D12" s="18"/>
      <c r="E12" s="18"/>
      <c r="F12" s="18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0"/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s="36" customFormat="1" ht="25.5">
      <c r="A13" s="28"/>
      <c r="B13" s="29"/>
      <c r="C13" s="30"/>
      <c r="D13" s="31"/>
      <c r="E13" s="31"/>
      <c r="F13" s="32" t="s">
        <v>7</v>
      </c>
      <c r="G13" s="31"/>
      <c r="H13" s="30" t="str">
        <f>IF(F15="","","Year 1 Estimates")</f>
        <v>Year 1 Estimates</v>
      </c>
      <c r="I13" s="30"/>
      <c r="J13" s="30" t="str">
        <f>IF(F15="","","Year 2 Estimates")</f>
        <v>Year 2 Estimates</v>
      </c>
      <c r="K13" s="30"/>
      <c r="L13" s="30" t="str">
        <f>IF(F15="","","Year 3 Estimates")</f>
        <v>Year 3 Estimates</v>
      </c>
      <c r="M13" s="30"/>
      <c r="N13" s="30" t="str">
        <f>IF(F15="","","Year 4 Estimates")</f>
        <v>Year 4 Estimates</v>
      </c>
      <c r="O13" s="30"/>
      <c r="P13" s="30" t="str">
        <f>IF(F15="","","Year 5 Estimates")</f>
        <v>Year 5 Estimates</v>
      </c>
      <c r="Q13" s="30"/>
      <c r="R13" s="33"/>
      <c r="S13" s="34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1"/>
      <c r="B14" s="10"/>
      <c r="C14" s="18"/>
      <c r="D14" s="37"/>
      <c r="E14" s="38"/>
      <c r="F14" s="18"/>
      <c r="G14" s="3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0"/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2.75">
      <c r="A15" s="1"/>
      <c r="B15" s="10"/>
      <c r="C15" s="18"/>
      <c r="D15" s="37" t="s">
        <v>11</v>
      </c>
      <c r="E15" s="38" t="s">
        <v>3</v>
      </c>
      <c r="F15" s="63">
        <v>0.03</v>
      </c>
      <c r="G15" s="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0"/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2.75">
      <c r="A16" s="1"/>
      <c r="B16" s="10"/>
      <c r="C16" s="18"/>
      <c r="D16" s="39" t="s">
        <v>0</v>
      </c>
      <c r="E16" s="40" t="s">
        <v>3</v>
      </c>
      <c r="F16" s="64">
        <v>4</v>
      </c>
      <c r="G16" s="41"/>
      <c r="H16" s="42">
        <f>IF($F$16="","",$F$16)</f>
        <v>4</v>
      </c>
      <c r="I16" s="18"/>
      <c r="J16" s="42">
        <f>IF($F$16="","",$F$16)</f>
        <v>4</v>
      </c>
      <c r="K16" s="18"/>
      <c r="L16" s="42">
        <f>IF($F$16="","",$F$16)</f>
        <v>4</v>
      </c>
      <c r="M16" s="18"/>
      <c r="N16" s="42">
        <f>IF($F$16="","",$F$16)</f>
        <v>4</v>
      </c>
      <c r="O16" s="18"/>
      <c r="P16" s="42">
        <f>IF($F$16="","",$F$16)</f>
        <v>4</v>
      </c>
      <c r="Q16" s="18"/>
      <c r="R16" s="20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2.75">
      <c r="A17" s="1"/>
      <c r="B17" s="10"/>
      <c r="C17" s="18"/>
      <c r="D17" s="37" t="s">
        <v>1</v>
      </c>
      <c r="E17" s="38" t="s">
        <v>3</v>
      </c>
      <c r="F17" s="64">
        <v>2</v>
      </c>
      <c r="G17" s="38"/>
      <c r="H17" s="42">
        <f>IF($F$17="","",$F$17)</f>
        <v>2</v>
      </c>
      <c r="I17" s="18"/>
      <c r="J17" s="42">
        <f>IF($F$17="","",$F$17)</f>
        <v>2</v>
      </c>
      <c r="K17" s="18"/>
      <c r="L17" s="42">
        <f>IF($F$17="","",$F$17)</f>
        <v>2</v>
      </c>
      <c r="M17" s="18"/>
      <c r="N17" s="42">
        <f>IF($F$17="","",$F$17)</f>
        <v>2</v>
      </c>
      <c r="O17" s="18"/>
      <c r="P17" s="42">
        <f>IF($F$17="","",$F$17)</f>
        <v>2</v>
      </c>
      <c r="Q17" s="18"/>
      <c r="R17" s="20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2.75">
      <c r="A18" s="1"/>
      <c r="B18" s="10"/>
      <c r="C18" s="18"/>
      <c r="D18" s="37" t="s">
        <v>2</v>
      </c>
      <c r="E18" s="38" t="s">
        <v>3</v>
      </c>
      <c r="F18" s="64">
        <v>5</v>
      </c>
      <c r="G18" s="38"/>
      <c r="H18" s="42">
        <f>IF($F$18="","",$F$18)</f>
        <v>5</v>
      </c>
      <c r="I18" s="18"/>
      <c r="J18" s="42">
        <f>IF($F$18="","",$F$18)</f>
        <v>5</v>
      </c>
      <c r="K18" s="18"/>
      <c r="L18" s="42">
        <f>IF($F$18="","",$F$18)</f>
        <v>5</v>
      </c>
      <c r="M18" s="18"/>
      <c r="N18" s="42">
        <f>IF($F$18="","",$F$18)</f>
        <v>5</v>
      </c>
      <c r="O18" s="18"/>
      <c r="P18" s="42">
        <f>IF($F$18="","",$F$18)</f>
        <v>5</v>
      </c>
      <c r="Q18" s="18"/>
      <c r="R18" s="20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2.75">
      <c r="A19" s="1"/>
      <c r="B19" s="10"/>
      <c r="C19" s="18"/>
      <c r="D19" s="37" t="s">
        <v>9</v>
      </c>
      <c r="E19" s="38" t="s">
        <v>3</v>
      </c>
      <c r="F19" s="43">
        <f>F18*52</f>
        <v>260</v>
      </c>
      <c r="G19" s="38"/>
      <c r="H19" s="42">
        <f>IF($F$19=0,"",$F$19)</f>
        <v>260</v>
      </c>
      <c r="I19" s="18"/>
      <c r="J19" s="42">
        <f>IF($F$19=0,"",$F$19)</f>
        <v>260</v>
      </c>
      <c r="K19" s="18"/>
      <c r="L19" s="42">
        <f>IF($F$19=0,"",$F$19)</f>
        <v>260</v>
      </c>
      <c r="M19" s="18"/>
      <c r="N19" s="42">
        <f>IF($F$19=0,"",$F$19)</f>
        <v>260</v>
      </c>
      <c r="O19" s="18"/>
      <c r="P19" s="42">
        <f>IF($F$19=0,"",$F$19)</f>
        <v>260</v>
      </c>
      <c r="Q19" s="18"/>
      <c r="R19" s="20"/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2.75">
      <c r="A20" s="1"/>
      <c r="B20" s="10"/>
      <c r="C20" s="18"/>
      <c r="D20" s="37" t="s">
        <v>12</v>
      </c>
      <c r="E20" s="38" t="s">
        <v>3</v>
      </c>
      <c r="F20" s="64">
        <v>2</v>
      </c>
      <c r="G20" s="38"/>
      <c r="H20" s="42">
        <f>IF($F$20="","",$F$20*(1-$F$11))</f>
        <v>1.7</v>
      </c>
      <c r="I20" s="18"/>
      <c r="J20" s="42">
        <f>IF($F$20="","",$F$20*(1-$F$11))</f>
        <v>1.7</v>
      </c>
      <c r="K20" s="18"/>
      <c r="L20" s="42">
        <f>IF($F$20="","",$F$20*(1-$F$11))</f>
        <v>1.7</v>
      </c>
      <c r="M20" s="18"/>
      <c r="N20" s="42">
        <f>IF($F$20="","",$F$20*(1-$F$11))</f>
        <v>1.7</v>
      </c>
      <c r="O20" s="18"/>
      <c r="P20" s="42">
        <f>IF($F$20="","",$F$20*(1-$F$11))</f>
        <v>1.7</v>
      </c>
      <c r="Q20" s="18"/>
      <c r="R20" s="20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12.75">
      <c r="A21" s="1"/>
      <c r="B21" s="10"/>
      <c r="C21" s="18"/>
      <c r="D21" s="37" t="s">
        <v>10</v>
      </c>
      <c r="E21" s="38" t="s">
        <v>3</v>
      </c>
      <c r="F21" s="44">
        <f>F16*F17*F19*F20</f>
        <v>4160</v>
      </c>
      <c r="G21" s="38"/>
      <c r="H21" s="42">
        <f>IF($F$21=0,"",$F$21)</f>
        <v>4160</v>
      </c>
      <c r="I21" s="18"/>
      <c r="J21" s="42">
        <f>IF($F$21=0,"",$F$21)</f>
        <v>4160</v>
      </c>
      <c r="K21" s="18"/>
      <c r="L21" s="42">
        <f>IF($F$21=0,"",$F$21)</f>
        <v>4160</v>
      </c>
      <c r="M21" s="18"/>
      <c r="N21" s="42">
        <f>IF($F$21=0,"",$F$21)</f>
        <v>4160</v>
      </c>
      <c r="O21" s="18"/>
      <c r="P21" s="42">
        <f>IF($F$21=0,"",$F$21)</f>
        <v>4160</v>
      </c>
      <c r="Q21" s="18"/>
      <c r="R21" s="20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2.75">
      <c r="A22" s="1"/>
      <c r="B22" s="10"/>
      <c r="C22" s="18"/>
      <c r="D22" s="37" t="s">
        <v>13</v>
      </c>
      <c r="E22" s="38" t="s">
        <v>3</v>
      </c>
      <c r="F22" s="65">
        <v>12</v>
      </c>
      <c r="G22" s="38"/>
      <c r="H22" s="45">
        <f>IF($F$22="","",F22)</f>
        <v>12</v>
      </c>
      <c r="I22" s="18"/>
      <c r="J22" s="45">
        <f>IF($F$22="","",(H22*$F$15)+H22)</f>
        <v>12.36</v>
      </c>
      <c r="K22" s="18"/>
      <c r="L22" s="45">
        <f>IF($F$22="","",(J22*$F$15)+J22)</f>
        <v>12.730799999999999</v>
      </c>
      <c r="M22" s="18"/>
      <c r="N22" s="45">
        <f>IF($F$22="","",(L22*$F$15)+L22)</f>
        <v>13.112723999999998</v>
      </c>
      <c r="O22" s="18"/>
      <c r="P22" s="45">
        <f>IF($F$22="","",(N22*$F$15)+N22)</f>
        <v>13.506105719999999</v>
      </c>
      <c r="Q22" s="18"/>
      <c r="R22" s="20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2.75" hidden="1">
      <c r="A23" s="1"/>
      <c r="B23" s="10"/>
      <c r="C23" s="18"/>
      <c r="D23" s="37"/>
      <c r="E23" s="38"/>
      <c r="F23" s="38"/>
      <c r="G23" s="38"/>
      <c r="H23" s="38"/>
      <c r="I23" s="18"/>
      <c r="J23" s="38"/>
      <c r="K23" s="18"/>
      <c r="L23" s="38"/>
      <c r="M23" s="18"/>
      <c r="N23" s="38"/>
      <c r="O23" s="18"/>
      <c r="P23" s="38"/>
      <c r="Q23" s="18"/>
      <c r="R23" s="20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2.75">
      <c r="A24" s="1"/>
      <c r="B24" s="10"/>
      <c r="C24" s="18"/>
      <c r="D24" s="37"/>
      <c r="E24" s="38"/>
      <c r="F24" s="38"/>
      <c r="G24" s="38"/>
      <c r="H24" s="38"/>
      <c r="I24" s="18"/>
      <c r="J24" s="38"/>
      <c r="K24" s="18"/>
      <c r="L24" s="38"/>
      <c r="M24" s="18"/>
      <c r="N24" s="38"/>
      <c r="O24" s="18"/>
      <c r="P24" s="38"/>
      <c r="Q24" s="18"/>
      <c r="R24" s="20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2.75">
      <c r="A25" s="1"/>
      <c r="B25" s="10"/>
      <c r="C25" s="18"/>
      <c r="D25" s="37"/>
      <c r="E25" s="38"/>
      <c r="F25" s="25" t="s">
        <v>16</v>
      </c>
      <c r="G25" s="38"/>
      <c r="H25" s="46">
        <f>IF($F$22="","",$F$16*$F$17*$F$19*$F$20*H22)</f>
        <v>49920</v>
      </c>
      <c r="I25" s="18"/>
      <c r="J25" s="46">
        <f>IF($F$22="","",$F$16*$F$17*$F$19*$F$20*J22)</f>
        <v>51417.6</v>
      </c>
      <c r="K25" s="18"/>
      <c r="L25" s="46">
        <f>IF($F$22="","",$F$16*$F$17*$F$19*$F$20*L22)</f>
        <v>52960.128</v>
      </c>
      <c r="M25" s="18"/>
      <c r="N25" s="46">
        <f>IF($F$22="","",$F$16*$F$17*$F$19*$F$20*N22)</f>
        <v>54548.93183999999</v>
      </c>
      <c r="O25" s="18"/>
      <c r="P25" s="46">
        <f>IF($F$22="","",$F$16*$F$17*$F$19*$F$20*P22)</f>
        <v>56185.3997952</v>
      </c>
      <c r="Q25" s="18"/>
      <c r="R25" s="20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12.75">
      <c r="A26" s="1"/>
      <c r="B26" s="10"/>
      <c r="C26" s="18"/>
      <c r="D26" s="37" t="s">
        <v>5</v>
      </c>
      <c r="E26" s="38" t="s">
        <v>3</v>
      </c>
      <c r="F26" s="47">
        <f>F16*F17*F18*F20*F22</f>
        <v>960</v>
      </c>
      <c r="G26" s="46"/>
      <c r="H26" s="48">
        <f>IF($F$22="","",H16*H17*H18*H20*H22)</f>
        <v>816</v>
      </c>
      <c r="I26" s="49"/>
      <c r="J26" s="48">
        <f>IF($F$22="","",J16*J17*J18*J20*J22)</f>
        <v>840.48</v>
      </c>
      <c r="K26" s="49"/>
      <c r="L26" s="48">
        <f>IF($F$22="","",L16*L17*L18*L20*L22)</f>
        <v>865.6943999999999</v>
      </c>
      <c r="M26" s="49"/>
      <c r="N26" s="48">
        <f>IF($F$22="","",N16*N17*N18*N20*N22)</f>
        <v>891.6652319999998</v>
      </c>
      <c r="O26" s="49"/>
      <c r="P26" s="48">
        <f>IF($F$22="","",P16*P17*P18*P20*P22)</f>
        <v>918.4151889599999</v>
      </c>
      <c r="Q26" s="18"/>
      <c r="R26" s="20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13.5" thickBot="1">
      <c r="A27" s="1"/>
      <c r="B27" s="10"/>
      <c r="C27" s="18"/>
      <c r="D27" s="37" t="s">
        <v>6</v>
      </c>
      <c r="E27" s="38" t="s">
        <v>3</v>
      </c>
      <c r="F27" s="50">
        <f>F16*F17*F19*F20*F22</f>
        <v>49920</v>
      </c>
      <c r="G27" s="46"/>
      <c r="H27" s="48">
        <f>IF($F$22="","",H16*H17*H19*H20*H22)</f>
        <v>42432</v>
      </c>
      <c r="I27" s="49"/>
      <c r="J27" s="48">
        <f>IF($F$22="","",J16*J17*J19*J20*J22)</f>
        <v>43704.96</v>
      </c>
      <c r="K27" s="49"/>
      <c r="L27" s="48">
        <f>IF($F$22="","",L16*L17*L19*L20*L22)</f>
        <v>45016.108799999995</v>
      </c>
      <c r="M27" s="49"/>
      <c r="N27" s="48">
        <f>IF($F$22="","",N16*N17*N19*N20*N22)</f>
        <v>46366.592064</v>
      </c>
      <c r="O27" s="49"/>
      <c r="P27" s="48">
        <f>IF($F$22="","",P16*P17*P19*P20*P22)</f>
        <v>47757.58982592</v>
      </c>
      <c r="Q27" s="18"/>
      <c r="R27" s="20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ht="13.5" thickTop="1">
      <c r="A28" s="1"/>
      <c r="B28" s="10"/>
      <c r="C28" s="18"/>
      <c r="D28" s="37"/>
      <c r="E28" s="38"/>
      <c r="F28" s="25" t="s">
        <v>14</v>
      </c>
      <c r="G28" s="46"/>
      <c r="H28" s="48">
        <f>IF($F$22="","",H25-H27-$F$10)</f>
        <v>6988</v>
      </c>
      <c r="I28" s="49"/>
      <c r="J28" s="48">
        <f>IF($F$22="","",J25-J27)</f>
        <v>7712.639999999999</v>
      </c>
      <c r="K28" s="49"/>
      <c r="L28" s="48">
        <f>IF($F$22="","",L25-L27)</f>
        <v>7944.0192000000025</v>
      </c>
      <c r="M28" s="49"/>
      <c r="N28" s="48">
        <f>IF($F$22="","",N25-N27)</f>
        <v>8182.339775999993</v>
      </c>
      <c r="O28" s="49"/>
      <c r="P28" s="48">
        <f>IF($F$22="","",P25-P27)</f>
        <v>8427.809969280002</v>
      </c>
      <c r="Q28" s="18"/>
      <c r="R28" s="20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ht="12.75">
      <c r="A29" s="1"/>
      <c r="B29" s="10"/>
      <c r="C29" s="18"/>
      <c r="D29" s="18"/>
      <c r="E29" s="51"/>
      <c r="F29" s="19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0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ht="12.75">
      <c r="A30" s="1"/>
      <c r="B30" s="10"/>
      <c r="C30" s="18"/>
      <c r="D30" s="18"/>
      <c r="E30" s="67" t="s">
        <v>18</v>
      </c>
      <c r="F30" s="66">
        <f ca="1">TODAY()</f>
        <v>39965</v>
      </c>
      <c r="G30" s="19"/>
      <c r="H30" s="18"/>
      <c r="I30" s="18"/>
      <c r="J30" s="18"/>
      <c r="K30" s="18"/>
      <c r="L30" s="18"/>
      <c r="M30" s="18"/>
      <c r="N30" s="18"/>
      <c r="O30" s="18"/>
      <c r="P30" s="68" t="str">
        <f>IF(YEAR(F30)=2009,CONCATENATE("Copyright © - Robert W. Dallmann - ",YEAR(F30)),CONCATENATE("Copyright © - Robert W. Dallmann - 2009 - ",YEAR(F30)))</f>
        <v>Copyright © - Robert W. Dallmann - 2009</v>
      </c>
      <c r="Q30" s="18"/>
      <c r="R30" s="20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9.75" customHeight="1">
      <c r="A31" s="1"/>
      <c r="B31" s="52"/>
      <c r="C31" s="53"/>
      <c r="D31" s="53"/>
      <c r="E31" s="54"/>
      <c r="F31" s="53"/>
      <c r="G31" s="55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6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9.75" customHeight="1">
      <c r="A32" s="1"/>
      <c r="B32" s="1"/>
      <c r="C32" s="21"/>
      <c r="D32" s="21"/>
      <c r="E32" s="57"/>
      <c r="F32" s="21"/>
      <c r="G32" s="5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2.75">
      <c r="A33" s="1"/>
      <c r="B33" s="1"/>
      <c r="C33" s="22"/>
      <c r="D33" s="22"/>
      <c r="E33" s="59"/>
      <c r="F33" s="22"/>
      <c r="G33" s="60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2.75">
      <c r="A34" s="1"/>
      <c r="B34" s="1"/>
      <c r="C34" s="22"/>
      <c r="D34" s="22"/>
      <c r="E34" s="59"/>
      <c r="F34" s="22"/>
      <c r="G34" s="60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12.75">
      <c r="A35" s="1"/>
      <c r="B35" s="1"/>
      <c r="C35" s="22"/>
      <c r="D35" s="22"/>
      <c r="E35" s="59"/>
      <c r="F35" s="22"/>
      <c r="G35" s="60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2.75">
      <c r="A36" s="1"/>
      <c r="B36" s="1"/>
      <c r="C36" s="22"/>
      <c r="D36" s="22"/>
      <c r="E36" s="59"/>
      <c r="F36" s="22"/>
      <c r="G36" s="60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2.75">
      <c r="A37" s="1"/>
      <c r="B37" s="1"/>
      <c r="C37" s="22"/>
      <c r="D37" s="22"/>
      <c r="E37" s="59"/>
      <c r="F37" s="22"/>
      <c r="G37" s="60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2.75">
      <c r="A38" s="1"/>
      <c r="B38" s="1"/>
      <c r="C38" s="22"/>
      <c r="D38" s="22"/>
      <c r="E38" s="59"/>
      <c r="F38" s="22"/>
      <c r="G38" s="60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2.75">
      <c r="A39" s="1"/>
      <c r="B39" s="1"/>
      <c r="C39" s="22"/>
      <c r="D39" s="22"/>
      <c r="E39" s="59"/>
      <c r="F39" s="22"/>
      <c r="G39" s="60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12.75">
      <c r="A40" s="1"/>
      <c r="B40" s="1"/>
      <c r="C40" s="22"/>
      <c r="D40" s="22"/>
      <c r="E40" s="59"/>
      <c r="F40" s="22"/>
      <c r="G40" s="60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12.75">
      <c r="A41" s="1"/>
      <c r="B41" s="1"/>
      <c r="C41" s="22"/>
      <c r="D41" s="22"/>
      <c r="E41" s="59"/>
      <c r="F41" s="22"/>
      <c r="G41" s="60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2.75">
      <c r="A42" s="1"/>
      <c r="B42" s="1"/>
      <c r="C42" s="22"/>
      <c r="D42" s="22"/>
      <c r="E42" s="59"/>
      <c r="F42" s="22"/>
      <c r="G42" s="60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12.75">
      <c r="A43" s="1"/>
      <c r="B43" s="1"/>
      <c r="C43" s="22"/>
      <c r="D43" s="22"/>
      <c r="E43" s="59"/>
      <c r="F43" s="22"/>
      <c r="G43" s="60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12.75">
      <c r="A44" s="1"/>
      <c r="B44" s="1"/>
      <c r="C44" s="22"/>
      <c r="D44" s="22"/>
      <c r="E44" s="59"/>
      <c r="F44" s="22"/>
      <c r="G44" s="60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2.75">
      <c r="A45" s="1"/>
      <c r="B45" s="1"/>
      <c r="C45" s="22"/>
      <c r="D45" s="22"/>
      <c r="E45" s="59"/>
      <c r="F45" s="22"/>
      <c r="G45" s="60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2.75">
      <c r="A46" s="1"/>
      <c r="B46" s="1"/>
      <c r="C46" s="22"/>
      <c r="D46" s="22"/>
      <c r="E46" s="59"/>
      <c r="F46" s="22"/>
      <c r="G46" s="60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2.75">
      <c r="A47" s="1"/>
      <c r="B47" s="1"/>
      <c r="C47" s="22"/>
      <c r="D47" s="22"/>
      <c r="E47" s="59"/>
      <c r="F47" s="22"/>
      <c r="G47" s="60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2.75">
      <c r="A48" s="1"/>
      <c r="B48" s="1"/>
      <c r="C48" s="22"/>
      <c r="D48" s="22"/>
      <c r="E48" s="59"/>
      <c r="F48" s="22"/>
      <c r="G48" s="60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2.75">
      <c r="A49" s="1"/>
      <c r="B49" s="1"/>
      <c r="C49" s="22"/>
      <c r="D49" s="22"/>
      <c r="E49" s="59"/>
      <c r="F49" s="22"/>
      <c r="G49" s="60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</sheetData>
  <sheetProtection password="C704" sheet="1" objects="1" scenarios="1"/>
  <mergeCells count="1">
    <mergeCell ref="N7:P7"/>
  </mergeCells>
  <conditionalFormatting sqref="H13:N13 P13 H27 J27 L27 N27 P27">
    <cfRule type="cellIs" priority="1" dxfId="0" operator="notEqual" stopIfTrue="1">
      <formula>""</formula>
    </cfRule>
  </conditionalFormatting>
  <conditionalFormatting sqref="P16:P22 L16:L22 N16:N22 J16:J22 H16:H22 H26 J26 L26 N26 P26">
    <cfRule type="cellIs" priority="2" dxfId="1" operator="notEqual" stopIfTrue="1">
      <formula>""</formula>
    </cfRule>
  </conditionalFormatting>
  <conditionalFormatting sqref="N7:P7">
    <cfRule type="cellIs" priority="3" dxfId="2" operator="notEqual" stopIfTrue="1">
      <formula>""</formula>
    </cfRule>
  </conditionalFormatting>
  <conditionalFormatting sqref="H25 J25 L25 N25 P25">
    <cfRule type="cellIs" priority="4" dxfId="2" operator="notEqual" stopIfTrue="1">
      <formula>""</formula>
    </cfRule>
  </conditionalFormatting>
  <conditionalFormatting sqref="H28 J28 L28 N28 P28">
    <cfRule type="cellIs" priority="5" dxfId="3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W. Dallmann</dc:creator>
  <cp:keywords/>
  <dc:description/>
  <cp:lastModifiedBy>Robert W. Dallmann</cp:lastModifiedBy>
  <dcterms:created xsi:type="dcterms:W3CDTF">2009-05-27T23:42:26Z</dcterms:created>
  <dcterms:modified xsi:type="dcterms:W3CDTF">2009-06-02T02:28:58Z</dcterms:modified>
  <cp:category/>
  <cp:version/>
  <cp:contentType/>
  <cp:contentStatus/>
</cp:coreProperties>
</file>